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汇总表" sheetId="3" r:id="rId1"/>
    <sheet name="国省道明细表" sheetId="1" r:id="rId2"/>
  </sheets>
  <definedNames>
    <definedName name="_xlnm._FilterDatabase" localSheetId="1" hidden="1">国省道明细表!$A$4:$AR$19</definedName>
    <definedName name="_xlnm.Print_Titles" localSheetId="1">国省道明细表!$2:$4</definedName>
  </definedNames>
  <calcPr calcId="144525"/>
</workbook>
</file>

<file path=xl/sharedStrings.xml><?xml version="1.0" encoding="utf-8"?>
<sst xmlns="http://schemas.openxmlformats.org/spreadsheetml/2006/main" count="221" uniqueCount="82">
  <si>
    <t>附件4-1-9:</t>
  </si>
  <si>
    <t>2018年国省道安全生命防护工程剩余国省补助资金计划汇总表</t>
  </si>
  <si>
    <t>市州</t>
  </si>
  <si>
    <t>项目隐患里程（km）</t>
  </si>
  <si>
    <t>批复总投资（万元）</t>
  </si>
  <si>
    <t>国省补助总资金（万元）</t>
  </si>
  <si>
    <t>2018年第一批已下达部补助资金
（万元）</t>
  </si>
  <si>
    <t>本次下达省补助资金
（万元）</t>
  </si>
  <si>
    <t>备注</t>
  </si>
  <si>
    <t>邵阳市</t>
  </si>
  <si>
    <t>附件4-1-10:</t>
  </si>
  <si>
    <t xml:space="preserve">2018年国省道安全生命防护工程剩余国省补助资金计划明细表 </t>
  </si>
  <si>
    <t>市</t>
  </si>
  <si>
    <t>县</t>
  </si>
  <si>
    <t>线路编码</t>
  </si>
  <si>
    <t>起点桩号</t>
  </si>
  <si>
    <t>终点桩号</t>
  </si>
  <si>
    <t>是否申报</t>
  </si>
  <si>
    <t>申报优先顺序（市级排序）</t>
  </si>
  <si>
    <t>设计单位</t>
  </si>
  <si>
    <t>设计批复单位</t>
  </si>
  <si>
    <t>批复情况</t>
  </si>
  <si>
    <t>标记</t>
  </si>
  <si>
    <t>对应的项目库隐患里程</t>
  </si>
  <si>
    <t>自身错误</t>
  </si>
  <si>
    <t>项目库起点</t>
  </si>
  <si>
    <t>项目库终点</t>
  </si>
  <si>
    <t>项目库隐患里程</t>
  </si>
  <si>
    <t>项目起
点桩号</t>
  </si>
  <si>
    <t>项目终
点桩号</t>
  </si>
  <si>
    <t>项目隐患总里程（km）</t>
  </si>
  <si>
    <t>地区分类（省标准）</t>
  </si>
  <si>
    <t>按里程测算</t>
  </si>
  <si>
    <t>按总投测算</t>
  </si>
  <si>
    <t>地区分类（部标准）</t>
  </si>
  <si>
    <t>小计</t>
  </si>
  <si>
    <t>部省取最低补助</t>
  </si>
  <si>
    <t>国省-取最低值</t>
  </si>
  <si>
    <t>批复文号</t>
  </si>
  <si>
    <t>建设内容</t>
  </si>
  <si>
    <t>地方自筹</t>
  </si>
  <si>
    <t>邵阳小计</t>
  </si>
  <si>
    <t>城步苗族自治县</t>
  </si>
  <si>
    <t>G356430000</t>
  </si>
  <si>
    <t>是</t>
  </si>
  <si>
    <t>邵阳市交通规划勘测设计院</t>
  </si>
  <si>
    <t>邵阳市公路管理局</t>
  </si>
  <si>
    <t>邵路养[2017]133号</t>
  </si>
  <si>
    <t>标志、标线、护栏</t>
  </si>
  <si>
    <t>“2018年计划”</t>
  </si>
  <si>
    <t>一类地区</t>
  </si>
  <si>
    <t>贫困</t>
  </si>
  <si>
    <t>武冈市</t>
  </si>
  <si>
    <t>S336430000</t>
  </si>
  <si>
    <t>隆回县</t>
  </si>
  <si>
    <t>S240430000</t>
  </si>
  <si>
    <t>G241430000</t>
  </si>
  <si>
    <t>S243430000</t>
  </si>
  <si>
    <t>S242430000</t>
  </si>
  <si>
    <t>邵阳县</t>
  </si>
  <si>
    <t>G320430000</t>
  </si>
  <si>
    <t>S550430000</t>
  </si>
  <si>
    <t>S236430000</t>
  </si>
  <si>
    <t>绥宁县</t>
  </si>
  <si>
    <t>S342430000</t>
  </si>
  <si>
    <t>邵阳交通规划勘测设计院</t>
  </si>
  <si>
    <t>绥宁县交通运输局</t>
  </si>
  <si>
    <t>绥交复[2017]23号</t>
  </si>
  <si>
    <t>标志牌、钢护栏、防撞墙等</t>
  </si>
  <si>
    <t>是（批文少一半）</t>
  </si>
  <si>
    <t>新宁县</t>
  </si>
  <si>
    <t>G207430000</t>
  </si>
  <si>
    <t>新宁县交通运输局</t>
  </si>
  <si>
    <t>新交复[2018]1号</t>
  </si>
  <si>
    <t>S341430000</t>
  </si>
  <si>
    <t>绥交复[2017]24号</t>
  </si>
  <si>
    <t>否</t>
  </si>
  <si>
    <t>无</t>
  </si>
  <si>
    <t>S245430000</t>
  </si>
  <si>
    <t>邵阳市交通规划勘察设计院</t>
  </si>
  <si>
    <t>武冈市交通运输局</t>
  </si>
  <si>
    <t>武交工字[2017]28号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</si>
</sst>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0_ "/>
    <numFmt numFmtId="178" formatCode="0.000_);[Red]\(0.000\)"/>
    <numFmt numFmtId="179" formatCode="0_ "/>
  </numFmts>
  <fonts count="3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0"/>
      <name val="宋体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85961485641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30" fillId="0" borderId="0"/>
    <xf numFmtId="0" fontId="18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19" fillId="0" borderId="0"/>
    <xf numFmtId="0" fontId="18" fillId="11" borderId="0" applyNumberFormat="0" applyBorder="0" applyAlignment="0" applyProtection="0">
      <alignment vertical="center"/>
    </xf>
    <xf numFmtId="0" fontId="19" fillId="0" borderId="0"/>
    <xf numFmtId="0" fontId="23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1" fillId="0" borderId="0"/>
    <xf numFmtId="0" fontId="19" fillId="0" borderId="0"/>
    <xf numFmtId="0" fontId="32" fillId="0" borderId="0">
      <alignment vertical="center"/>
    </xf>
    <xf numFmtId="0" fontId="31" fillId="0" borderId="0"/>
    <xf numFmtId="0" fontId="19" fillId="0" borderId="0"/>
    <xf numFmtId="0" fontId="30" fillId="0" borderId="0"/>
    <xf numFmtId="0" fontId="31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60" applyFont="1" applyBorder="1" applyAlignment="1">
      <alignment horizontal="center" vertical="center" wrapText="1"/>
    </xf>
    <xf numFmtId="177" fontId="4" fillId="0" borderId="1" xfId="56" applyNumberFormat="1" applyFont="1" applyFill="1" applyBorder="1" applyAlignment="1">
      <alignment horizontal="center" vertical="center" wrapText="1"/>
    </xf>
    <xf numFmtId="0" fontId="1" fillId="0" borderId="1" xfId="60" applyFont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178" fontId="4" fillId="0" borderId="1" xfId="56" applyNumberFormat="1" applyFont="1" applyFill="1" applyBorder="1" applyAlignment="1">
      <alignment horizontal="center" vertical="center" wrapText="1"/>
    </xf>
    <xf numFmtId="178" fontId="4" fillId="0" borderId="1" xfId="6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8" fontId="1" fillId="0" borderId="1" xfId="6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1" fillId="0" borderId="1" xfId="6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6" fontId="4" fillId="0" borderId="1" xfId="6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78" fontId="1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11 3 3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1 5" xfId="35"/>
    <cellStyle name="适中" xfId="36" builtinId="28"/>
    <cellStyle name="常规 8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 108" xfId="43"/>
    <cellStyle name="常规 113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11 6 2" xfId="50"/>
    <cellStyle name="强调文字颜色 5" xfId="51" builtinId="45"/>
    <cellStyle name="40% - 强调文字颜色 5" xfId="52" builtinId="47"/>
    <cellStyle name="60% - 强调文字颜色 5" xfId="53" builtinId="48"/>
    <cellStyle name="常规 11 6 3" xfId="54"/>
    <cellStyle name="强调文字颜色 6" xfId="55" builtinId="49"/>
    <cellStyle name="常规 10" xfId="56"/>
    <cellStyle name="40% - 强调文字颜色 6" xfId="57" builtinId="51"/>
    <cellStyle name="常规 10 2" xfId="58"/>
    <cellStyle name="60% - 强调文字颜色 6" xfId="59" builtinId="52"/>
    <cellStyle name="常规 11" xfId="60"/>
    <cellStyle name="常规 11 2" xfId="61"/>
    <cellStyle name="常规 11 3" xfId="62"/>
    <cellStyle name="常规 11 3 2" xfId="63"/>
    <cellStyle name="常规 11 6" xfId="64"/>
    <cellStyle name="常规 111" xfId="65"/>
    <cellStyle name="常规 13" xfId="66"/>
    <cellStyle name="常规 14" xfId="67"/>
    <cellStyle name="常规 19" xfId="68"/>
    <cellStyle name="常规 19 2" xfId="69"/>
    <cellStyle name="常规 2" xfId="70"/>
    <cellStyle name="常规 2 2" xfId="71"/>
    <cellStyle name="常规 20" xfId="72"/>
    <cellStyle name="常规 4" xfId="73"/>
    <cellStyle name="常规 5" xfId="74"/>
    <cellStyle name="常规 8" xfId="75"/>
    <cellStyle name="常规_Sheet1" xfId="7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D8" sqref="D8"/>
    </sheetView>
  </sheetViews>
  <sheetFormatPr defaultColWidth="8.75" defaultRowHeight="13.5" outlineLevelRow="4" outlineLevelCol="6"/>
  <cols>
    <col min="1" max="1" width="12.125" style="38" customWidth="1"/>
    <col min="2" max="3" width="11.375" style="6" customWidth="1"/>
    <col min="4" max="4" width="13.25" style="6" customWidth="1"/>
    <col min="5" max="5" width="14.375" style="6" customWidth="1"/>
    <col min="6" max="6" width="12.75" style="6" customWidth="1"/>
    <col min="7" max="7" width="10.5" style="6" customWidth="1"/>
    <col min="8" max="16384" width="8.75" style="6"/>
  </cols>
  <sheetData>
    <row r="1" spans="1:1">
      <c r="A1" s="39" t="s">
        <v>0</v>
      </c>
    </row>
    <row r="2" ht="33.6" customHeight="1" spans="1:7">
      <c r="A2" s="40" t="s">
        <v>1</v>
      </c>
      <c r="B2" s="40"/>
      <c r="C2" s="40"/>
      <c r="D2" s="40"/>
      <c r="E2" s="40"/>
      <c r="F2" s="40"/>
      <c r="G2" s="40"/>
    </row>
    <row r="3" s="37" customFormat="1" ht="27" customHeight="1" spans="1:7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</row>
    <row r="4" s="37" customFormat="1" ht="31.5" customHeight="1" spans="1:7">
      <c r="A4" s="41"/>
      <c r="B4" s="41"/>
      <c r="C4" s="41"/>
      <c r="D4" s="41"/>
      <c r="E4" s="41"/>
      <c r="F4" s="41"/>
      <c r="G4" s="41"/>
    </row>
    <row r="5" ht="38.25" customHeight="1" spans="1:7">
      <c r="A5" s="42" t="s">
        <v>9</v>
      </c>
      <c r="B5" s="43">
        <f>国省道明细表!F5</f>
        <v>186.862</v>
      </c>
      <c r="C5" s="43">
        <f>国省道明细表!L5</f>
        <v>3655.99588235294</v>
      </c>
      <c r="D5" s="44">
        <f>国省道明细表!AF5</f>
        <v>2803</v>
      </c>
      <c r="E5" s="44">
        <f>国省道明细表!AM5</f>
        <v>1384</v>
      </c>
      <c r="F5" s="44">
        <f>国省道明细表!AQ5</f>
        <v>1419</v>
      </c>
      <c r="G5" s="45"/>
    </row>
  </sheetData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236220472440945" right="0.15748031496063" top="0.669291338582677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9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M8" sqref="M8"/>
    </sheetView>
  </sheetViews>
  <sheetFormatPr defaultColWidth="9" defaultRowHeight="13.5"/>
  <cols>
    <col min="1" max="1" width="7.125" style="2" customWidth="1"/>
    <col min="2" max="2" width="6" style="2" customWidth="1"/>
    <col min="3" max="3" width="9" style="2" customWidth="1"/>
    <col min="4" max="4" width="7.75" style="2" customWidth="1"/>
    <col min="5" max="5" width="7.5" style="2" customWidth="1"/>
    <col min="6" max="6" width="9.375" style="2" customWidth="1"/>
    <col min="7" max="7" width="4.875" style="2" hidden="1" customWidth="1"/>
    <col min="8" max="8" width="10.625" style="2" hidden="1" customWidth="1"/>
    <col min="9" max="9" width="10.875" style="2" hidden="1" customWidth="1"/>
    <col min="10" max="10" width="10.5" style="2" hidden="1" customWidth="1"/>
    <col min="11" max="11" width="8.875" style="2" customWidth="1"/>
    <col min="12" max="12" width="11.875" style="3" customWidth="1"/>
    <col min="13" max="13" width="12.125" style="2" customWidth="1"/>
    <col min="14" max="14" width="7.875" style="2" hidden="1" customWidth="1"/>
    <col min="15" max="17" width="9" style="4" hidden="1" customWidth="1"/>
    <col min="18" max="21" width="9" style="5" hidden="1" customWidth="1"/>
    <col min="22" max="28" width="9" style="2" hidden="1" customWidth="1"/>
    <col min="29" max="29" width="10.5" style="6" hidden="1" customWidth="1"/>
    <col min="30" max="31" width="9" style="6" hidden="1" customWidth="1"/>
    <col min="32" max="32" width="7.875" style="7" customWidth="1"/>
    <col min="33" max="33" width="9" style="2" hidden="1" customWidth="1"/>
    <col min="34" max="34" width="8.5" style="8" hidden="1" customWidth="1"/>
    <col min="35" max="37" width="9" style="2" hidden="1" customWidth="1"/>
    <col min="38" max="38" width="11.125" style="2" hidden="1" customWidth="1"/>
    <col min="39" max="39" width="8.75" style="6" customWidth="1"/>
    <col min="40" max="40" width="10.375" style="2" hidden="1" customWidth="1"/>
    <col min="41" max="41" width="11.375" style="2" hidden="1" customWidth="1"/>
    <col min="42" max="42" width="9.875" style="2" hidden="1" customWidth="1"/>
    <col min="43" max="43" width="8.125" style="2" customWidth="1"/>
    <col min="44" max="44" width="4.625" style="6" customWidth="1"/>
    <col min="45" max="16384" width="9" style="2"/>
  </cols>
  <sheetData>
    <row r="1" ht="15" customHeight="1" spans="1:3">
      <c r="A1" s="9" t="s">
        <v>10</v>
      </c>
      <c r="B1" s="9"/>
      <c r="C1" s="9"/>
    </row>
    <row r="2" ht="30" customHeight="1" spans="1:44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="1" customFormat="1" ht="26.25" customHeight="1" spans="1:44">
      <c r="A3" s="11" t="s">
        <v>12</v>
      </c>
      <c r="B3" s="11" t="s">
        <v>13</v>
      </c>
      <c r="C3" s="11" t="s">
        <v>14</v>
      </c>
      <c r="D3" s="11" t="s">
        <v>15</v>
      </c>
      <c r="E3" s="11" t="s">
        <v>16</v>
      </c>
      <c r="F3" s="11" t="s">
        <v>3</v>
      </c>
      <c r="G3" s="12" t="s">
        <v>17</v>
      </c>
      <c r="H3" s="12" t="s">
        <v>18</v>
      </c>
      <c r="I3" s="12" t="s">
        <v>19</v>
      </c>
      <c r="J3" s="12" t="s">
        <v>20</v>
      </c>
      <c r="K3" s="15" t="s">
        <v>21</v>
      </c>
      <c r="L3" s="15"/>
      <c r="M3" s="15"/>
      <c r="N3" s="15" t="s">
        <v>8</v>
      </c>
      <c r="O3" s="16" t="s">
        <v>22</v>
      </c>
      <c r="P3" s="16" t="s">
        <v>23</v>
      </c>
      <c r="Q3" s="16" t="s">
        <v>24</v>
      </c>
      <c r="R3" s="16" t="s">
        <v>25</v>
      </c>
      <c r="S3" s="16" t="s">
        <v>26</v>
      </c>
      <c r="T3" s="16" t="s">
        <v>27</v>
      </c>
      <c r="U3" s="16"/>
      <c r="V3" s="28"/>
      <c r="W3" s="28" t="s">
        <v>28</v>
      </c>
      <c r="X3" s="28" t="s">
        <v>29</v>
      </c>
      <c r="Y3" s="28" t="s">
        <v>30</v>
      </c>
      <c r="Z3" s="28" t="s">
        <v>4</v>
      </c>
      <c r="AA3" s="29"/>
      <c r="AB3" s="29"/>
      <c r="AC3" s="15" t="s">
        <v>31</v>
      </c>
      <c r="AD3" s="15" t="s">
        <v>32</v>
      </c>
      <c r="AE3" s="15" t="s">
        <v>33</v>
      </c>
      <c r="AF3" s="30" t="s">
        <v>5</v>
      </c>
      <c r="AG3" s="33">
        <v>-1</v>
      </c>
      <c r="AH3" s="15" t="str">
        <f>N3</f>
        <v>备注</v>
      </c>
      <c r="AI3" s="15" t="s">
        <v>34</v>
      </c>
      <c r="AJ3" s="15" t="s">
        <v>32</v>
      </c>
      <c r="AK3" s="15" t="s">
        <v>33</v>
      </c>
      <c r="AL3" s="15" t="s">
        <v>35</v>
      </c>
      <c r="AM3" s="15" t="s">
        <v>6</v>
      </c>
      <c r="AN3" s="34"/>
      <c r="AO3" s="35" t="s">
        <v>36</v>
      </c>
      <c r="AP3" s="35" t="s">
        <v>37</v>
      </c>
      <c r="AQ3" s="15" t="s">
        <v>7</v>
      </c>
      <c r="AR3" s="15" t="s">
        <v>8</v>
      </c>
    </row>
    <row r="4" s="1" customFormat="1" ht="32.25" customHeight="1" spans="1:44">
      <c r="A4" s="11"/>
      <c r="B4" s="11"/>
      <c r="C4" s="11"/>
      <c r="D4" s="11"/>
      <c r="E4" s="11"/>
      <c r="F4" s="11"/>
      <c r="G4" s="12"/>
      <c r="H4" s="12"/>
      <c r="I4" s="12"/>
      <c r="J4" s="12"/>
      <c r="K4" s="17" t="s">
        <v>38</v>
      </c>
      <c r="L4" s="18" t="s">
        <v>4</v>
      </c>
      <c r="M4" s="17" t="s">
        <v>39</v>
      </c>
      <c r="N4" s="15"/>
      <c r="O4" s="16"/>
      <c r="P4" s="16"/>
      <c r="Q4" s="16"/>
      <c r="R4" s="16"/>
      <c r="S4" s="16"/>
      <c r="T4" s="16"/>
      <c r="U4" s="16"/>
      <c r="V4" s="28"/>
      <c r="W4" s="28"/>
      <c r="X4" s="28"/>
      <c r="Y4" s="28"/>
      <c r="Z4" s="28"/>
      <c r="AA4" s="29"/>
      <c r="AB4" s="29"/>
      <c r="AC4" s="15"/>
      <c r="AD4" s="15"/>
      <c r="AE4" s="15"/>
      <c r="AF4" s="30"/>
      <c r="AG4" s="33"/>
      <c r="AH4" s="15"/>
      <c r="AI4" s="15"/>
      <c r="AJ4" s="15"/>
      <c r="AK4" s="15"/>
      <c r="AL4" s="15"/>
      <c r="AM4" s="15"/>
      <c r="AN4" s="30" t="s">
        <v>40</v>
      </c>
      <c r="AO4" s="35"/>
      <c r="AP4" s="35"/>
      <c r="AQ4" s="15"/>
      <c r="AR4" s="15"/>
    </row>
    <row r="5" s="1" customFormat="1" ht="42.75" customHeight="1" spans="1:44">
      <c r="A5" s="11" t="s">
        <v>41</v>
      </c>
      <c r="B5" s="11"/>
      <c r="C5" s="11"/>
      <c r="D5" s="11"/>
      <c r="E5" s="11"/>
      <c r="F5" s="11">
        <f>SUBTOTAL(109,F6:F19)</f>
        <v>186.862</v>
      </c>
      <c r="G5" s="13"/>
      <c r="H5" s="11"/>
      <c r="I5" s="11"/>
      <c r="J5" s="11"/>
      <c r="K5" s="11"/>
      <c r="L5" s="19">
        <f t="shared" ref="L5" si="0">SUBTOTAL(109,L6:L19)</f>
        <v>3655.99588235294</v>
      </c>
      <c r="M5" s="11"/>
      <c r="N5" s="11"/>
      <c r="O5" s="20"/>
      <c r="P5" s="20"/>
      <c r="Q5" s="20"/>
      <c r="R5" s="20"/>
      <c r="S5" s="20"/>
      <c r="T5" s="20"/>
      <c r="U5" s="20"/>
      <c r="V5" s="22"/>
      <c r="W5" s="22"/>
      <c r="X5" s="22"/>
      <c r="Y5" s="22"/>
      <c r="Z5" s="22"/>
      <c r="AA5" s="22"/>
      <c r="AB5" s="22"/>
      <c r="AC5" s="22"/>
      <c r="AD5" s="22"/>
      <c r="AE5" s="22"/>
      <c r="AF5" s="31">
        <f>ROUND(SUBTOTAL(109,AF6:AF19),0)</f>
        <v>2803</v>
      </c>
      <c r="AG5" s="19">
        <f t="shared" ref="AG5:AK5" si="1">SUBTOTAL(109,AG6:AG19)</f>
        <v>-0.00350000000009842</v>
      </c>
      <c r="AH5" s="19">
        <f t="shared" si="1"/>
        <v>0</v>
      </c>
      <c r="AI5" s="19">
        <f t="shared" si="1"/>
        <v>0</v>
      </c>
      <c r="AJ5" s="19">
        <f t="shared" si="1"/>
        <v>1383.514</v>
      </c>
      <c r="AK5" s="19">
        <f t="shared" si="1"/>
        <v>3107.5965</v>
      </c>
      <c r="AL5" s="31">
        <f>ROUND(SUBTOTAL(109,AL6:AL19),0)</f>
        <v>2803</v>
      </c>
      <c r="AM5" s="31">
        <f>ROUND(SUBTOTAL(109,AM6:AM19),0)</f>
        <v>1384</v>
      </c>
      <c r="AN5" s="31">
        <f t="shared" ref="AN5:AQ5" si="2">ROUND(SUBTOTAL(109,AN6:AN19),0)</f>
        <v>853</v>
      </c>
      <c r="AO5" s="31">
        <f t="shared" si="2"/>
        <v>1384</v>
      </c>
      <c r="AP5" s="31">
        <f t="shared" si="2"/>
        <v>1419</v>
      </c>
      <c r="AQ5" s="31">
        <f t="shared" si="2"/>
        <v>1419</v>
      </c>
      <c r="AR5" s="22"/>
    </row>
    <row r="6" s="1" customFormat="1" ht="42.75" customHeight="1" spans="1:44">
      <c r="A6" s="13" t="s">
        <v>9</v>
      </c>
      <c r="B6" s="14" t="s">
        <v>42</v>
      </c>
      <c r="C6" s="13" t="s">
        <v>43</v>
      </c>
      <c r="D6" s="13">
        <v>529.532</v>
      </c>
      <c r="E6" s="13">
        <v>549.656</v>
      </c>
      <c r="F6" s="13">
        <v>1.63</v>
      </c>
      <c r="G6" s="13" t="s">
        <v>44</v>
      </c>
      <c r="H6" s="13">
        <v>1</v>
      </c>
      <c r="I6" s="14" t="s">
        <v>45</v>
      </c>
      <c r="J6" s="13" t="s">
        <v>46</v>
      </c>
      <c r="K6" s="13" t="s">
        <v>47</v>
      </c>
      <c r="L6" s="21">
        <v>28.7647058823529</v>
      </c>
      <c r="M6" s="13" t="s">
        <v>48</v>
      </c>
      <c r="N6" s="22"/>
      <c r="O6" s="20" t="s">
        <v>49</v>
      </c>
      <c r="P6" s="20">
        <v>1.63</v>
      </c>
      <c r="Q6" s="20"/>
      <c r="R6" s="20"/>
      <c r="S6" s="20"/>
      <c r="T6" s="20"/>
      <c r="U6" s="20"/>
      <c r="V6" s="22" t="s">
        <v>44</v>
      </c>
      <c r="W6" s="22"/>
      <c r="X6" s="22"/>
      <c r="Y6" s="22"/>
      <c r="Z6" s="22"/>
      <c r="AA6" s="22"/>
      <c r="AB6" s="22"/>
      <c r="AC6" s="22" t="s">
        <v>50</v>
      </c>
      <c r="AD6" s="22">
        <f t="shared" ref="AD6:AD19" si="3">F6*15</f>
        <v>24.45</v>
      </c>
      <c r="AE6" s="22">
        <f t="shared" ref="AE6:AE19" si="4">L6*0.85</f>
        <v>24.45</v>
      </c>
      <c r="AF6" s="32">
        <f t="shared" ref="AF6:AF19" si="5">MIN(AD6,AE6)</f>
        <v>24.45</v>
      </c>
      <c r="AG6" s="35">
        <f t="shared" ref="AG6:AG19" si="6">AF6-AD6</f>
        <v>-3.5527136788005e-14</v>
      </c>
      <c r="AH6" s="22"/>
      <c r="AI6" s="35" t="s">
        <v>51</v>
      </c>
      <c r="AJ6" s="35">
        <f>F6*12</f>
        <v>19.56</v>
      </c>
      <c r="AK6" s="35">
        <f>L6*0.85</f>
        <v>24.45</v>
      </c>
      <c r="AL6" s="32">
        <f t="shared" ref="AL5:AL15" si="7">AM6+AQ6</f>
        <v>24.45</v>
      </c>
      <c r="AM6" s="22">
        <f>MIN(AJ6,AK6)</f>
        <v>19.56</v>
      </c>
      <c r="AN6" s="22">
        <f t="shared" ref="AN6:AN19" si="8">L6-AF6</f>
        <v>4.31470588235294</v>
      </c>
      <c r="AO6" s="36">
        <f t="shared" ref="AO6:AO19" si="9">MIN(AF6,AM6)</f>
        <v>19.56</v>
      </c>
      <c r="AP6" s="36">
        <f t="shared" ref="AP6:AP19" si="10">AF6-AO6</f>
        <v>4.88999999999997</v>
      </c>
      <c r="AQ6" s="32">
        <f t="shared" ref="AQ5:AQ15" si="11">AF6-AM6</f>
        <v>4.88999999999997</v>
      </c>
      <c r="AR6" s="22"/>
    </row>
    <row r="7" s="1" customFormat="1" ht="42.75" customHeight="1" spans="1:44">
      <c r="A7" s="13" t="s">
        <v>9</v>
      </c>
      <c r="B7" s="13" t="s">
        <v>52</v>
      </c>
      <c r="C7" s="13" t="s">
        <v>53</v>
      </c>
      <c r="D7" s="13">
        <v>408.899</v>
      </c>
      <c r="E7" s="13">
        <v>449.167</v>
      </c>
      <c r="F7" s="13">
        <v>31.799</v>
      </c>
      <c r="G7" s="13" t="s">
        <v>44</v>
      </c>
      <c r="H7" s="13">
        <v>2</v>
      </c>
      <c r="I7" s="14" t="s">
        <v>45</v>
      </c>
      <c r="J7" s="13" t="s">
        <v>46</v>
      </c>
      <c r="K7" s="13" t="s">
        <v>47</v>
      </c>
      <c r="L7" s="23">
        <v>561.2</v>
      </c>
      <c r="M7" s="13" t="s">
        <v>48</v>
      </c>
      <c r="N7" s="22"/>
      <c r="O7" s="20" t="s">
        <v>49</v>
      </c>
      <c r="P7" s="20">
        <v>31.799</v>
      </c>
      <c r="Q7" s="20"/>
      <c r="R7" s="20"/>
      <c r="S7" s="20"/>
      <c r="T7" s="20"/>
      <c r="U7" s="20"/>
      <c r="V7" s="22" t="s">
        <v>44</v>
      </c>
      <c r="W7" s="22"/>
      <c r="X7" s="22"/>
      <c r="Y7" s="22"/>
      <c r="Z7" s="22"/>
      <c r="AA7" s="22"/>
      <c r="AB7" s="22"/>
      <c r="AC7" s="22" t="s">
        <v>50</v>
      </c>
      <c r="AD7" s="22">
        <f t="shared" si="3"/>
        <v>476.985</v>
      </c>
      <c r="AE7" s="22">
        <f t="shared" si="4"/>
        <v>477.02</v>
      </c>
      <c r="AF7" s="32">
        <f t="shared" si="5"/>
        <v>476.985</v>
      </c>
      <c r="AG7" s="35">
        <f t="shared" si="6"/>
        <v>0</v>
      </c>
      <c r="AH7" s="22"/>
      <c r="AI7" s="35" t="s">
        <v>51</v>
      </c>
      <c r="AJ7" s="35">
        <f t="shared" ref="AJ7:AJ8" si="12">F7*7</f>
        <v>222.593</v>
      </c>
      <c r="AK7" s="35">
        <f t="shared" ref="AK7:AK9" si="13">L7*0.85</f>
        <v>477.02</v>
      </c>
      <c r="AL7" s="32">
        <f t="shared" si="7"/>
        <v>476.985</v>
      </c>
      <c r="AM7" s="22">
        <f t="shared" ref="AM7:AM9" si="14">MIN(AJ7,AK7)</f>
        <v>222.593</v>
      </c>
      <c r="AN7" s="22">
        <f t="shared" si="8"/>
        <v>84.215</v>
      </c>
      <c r="AO7" s="36">
        <f t="shared" si="9"/>
        <v>222.593</v>
      </c>
      <c r="AP7" s="36">
        <f t="shared" si="10"/>
        <v>254.392</v>
      </c>
      <c r="AQ7" s="32">
        <f t="shared" si="11"/>
        <v>254.392</v>
      </c>
      <c r="AR7" s="22"/>
    </row>
    <row r="8" s="1" customFormat="1" ht="42.75" customHeight="1" spans="1:44">
      <c r="A8" s="13" t="s">
        <v>9</v>
      </c>
      <c r="B8" s="13" t="s">
        <v>54</v>
      </c>
      <c r="C8" s="13" t="s">
        <v>55</v>
      </c>
      <c r="D8" s="13">
        <v>119.704</v>
      </c>
      <c r="E8" s="13">
        <v>214.801</v>
      </c>
      <c r="F8" s="13">
        <v>34.258</v>
      </c>
      <c r="G8" s="13" t="s">
        <v>44</v>
      </c>
      <c r="H8" s="13">
        <v>3</v>
      </c>
      <c r="I8" s="14" t="s">
        <v>45</v>
      </c>
      <c r="J8" s="13" t="s">
        <v>46</v>
      </c>
      <c r="K8" s="13" t="s">
        <v>47</v>
      </c>
      <c r="L8" s="21">
        <v>604.55</v>
      </c>
      <c r="M8" s="13" t="s">
        <v>48</v>
      </c>
      <c r="N8" s="22"/>
      <c r="O8" s="20" t="s">
        <v>49</v>
      </c>
      <c r="P8" s="20">
        <v>34.258</v>
      </c>
      <c r="Q8" s="20"/>
      <c r="R8" s="20"/>
      <c r="S8" s="20"/>
      <c r="T8" s="20"/>
      <c r="U8" s="20"/>
      <c r="V8" s="22" t="s">
        <v>44</v>
      </c>
      <c r="W8" s="22"/>
      <c r="X8" s="22"/>
      <c r="Y8" s="22"/>
      <c r="Z8" s="22"/>
      <c r="AA8" s="22"/>
      <c r="AB8" s="22"/>
      <c r="AC8" s="22" t="s">
        <v>50</v>
      </c>
      <c r="AD8" s="22">
        <f t="shared" si="3"/>
        <v>513.87</v>
      </c>
      <c r="AE8" s="22">
        <f t="shared" si="4"/>
        <v>513.8675</v>
      </c>
      <c r="AF8" s="32">
        <f t="shared" si="5"/>
        <v>513.8675</v>
      </c>
      <c r="AG8" s="35">
        <f t="shared" si="6"/>
        <v>-0.00250000000005457</v>
      </c>
      <c r="AH8" s="22"/>
      <c r="AI8" s="35" t="s">
        <v>51</v>
      </c>
      <c r="AJ8" s="35">
        <f t="shared" si="12"/>
        <v>239.806</v>
      </c>
      <c r="AK8" s="35">
        <f t="shared" si="13"/>
        <v>513.8675</v>
      </c>
      <c r="AL8" s="32">
        <f t="shared" si="7"/>
        <v>513.8675</v>
      </c>
      <c r="AM8" s="22">
        <f t="shared" si="14"/>
        <v>239.806</v>
      </c>
      <c r="AN8" s="22">
        <f t="shared" si="8"/>
        <v>90.6825</v>
      </c>
      <c r="AO8" s="36">
        <f t="shared" si="9"/>
        <v>239.806</v>
      </c>
      <c r="AP8" s="36">
        <f t="shared" si="10"/>
        <v>274.0615</v>
      </c>
      <c r="AQ8" s="32">
        <f t="shared" si="11"/>
        <v>274.0615</v>
      </c>
      <c r="AR8" s="22"/>
    </row>
    <row r="9" s="1" customFormat="1" ht="42.75" customHeight="1" spans="1:44">
      <c r="A9" s="13" t="s">
        <v>9</v>
      </c>
      <c r="B9" s="13" t="s">
        <v>52</v>
      </c>
      <c r="C9" s="13" t="s">
        <v>56</v>
      </c>
      <c r="D9" s="13">
        <v>619.677</v>
      </c>
      <c r="E9" s="13">
        <v>642.707</v>
      </c>
      <c r="F9" s="13">
        <v>12.36</v>
      </c>
      <c r="G9" s="13" t="s">
        <v>44</v>
      </c>
      <c r="H9" s="13">
        <v>4</v>
      </c>
      <c r="I9" s="14" t="s">
        <v>45</v>
      </c>
      <c r="J9" s="13" t="s">
        <v>46</v>
      </c>
      <c r="K9" s="13" t="s">
        <v>47</v>
      </c>
      <c r="L9" s="21">
        <v>218.117647058824</v>
      </c>
      <c r="M9" s="13" t="s">
        <v>48</v>
      </c>
      <c r="N9" s="22"/>
      <c r="O9" s="20" t="s">
        <v>49</v>
      </c>
      <c r="P9" s="20">
        <v>12.36</v>
      </c>
      <c r="Q9" s="20"/>
      <c r="R9" s="20"/>
      <c r="S9" s="20"/>
      <c r="T9" s="20"/>
      <c r="U9" s="20"/>
      <c r="V9" s="22" t="s">
        <v>44</v>
      </c>
      <c r="W9" s="22"/>
      <c r="X9" s="22"/>
      <c r="Y9" s="22"/>
      <c r="Z9" s="22"/>
      <c r="AA9" s="22"/>
      <c r="AB9" s="22"/>
      <c r="AC9" s="22" t="s">
        <v>50</v>
      </c>
      <c r="AD9" s="22">
        <f t="shared" si="3"/>
        <v>185.4</v>
      </c>
      <c r="AE9" s="22">
        <f t="shared" si="4"/>
        <v>185.4</v>
      </c>
      <c r="AF9" s="32">
        <f t="shared" si="5"/>
        <v>185.4</v>
      </c>
      <c r="AG9" s="35">
        <f t="shared" si="6"/>
        <v>0</v>
      </c>
      <c r="AH9" s="22"/>
      <c r="AI9" s="35" t="s">
        <v>51</v>
      </c>
      <c r="AJ9" s="35">
        <f>F9*12</f>
        <v>148.32</v>
      </c>
      <c r="AK9" s="35">
        <f t="shared" si="13"/>
        <v>185.4</v>
      </c>
      <c r="AL9" s="32">
        <f t="shared" si="7"/>
        <v>185.4</v>
      </c>
      <c r="AM9" s="22">
        <f t="shared" si="14"/>
        <v>148.32</v>
      </c>
      <c r="AN9" s="22">
        <f t="shared" si="8"/>
        <v>32.717647058824</v>
      </c>
      <c r="AO9" s="36">
        <f t="shared" si="9"/>
        <v>148.32</v>
      </c>
      <c r="AP9" s="36">
        <f t="shared" si="10"/>
        <v>37.08</v>
      </c>
      <c r="AQ9" s="32">
        <f t="shared" si="11"/>
        <v>37.08</v>
      </c>
      <c r="AR9" s="22"/>
    </row>
    <row r="10" s="1" customFormat="1" ht="42.75" customHeight="1" spans="1:44">
      <c r="A10" s="13" t="s">
        <v>9</v>
      </c>
      <c r="B10" s="13" t="s">
        <v>54</v>
      </c>
      <c r="C10" s="13" t="s">
        <v>57</v>
      </c>
      <c r="D10" s="13">
        <v>0.483</v>
      </c>
      <c r="E10" s="13">
        <v>85.987</v>
      </c>
      <c r="F10" s="13">
        <v>15.058</v>
      </c>
      <c r="G10" s="13" t="s">
        <v>44</v>
      </c>
      <c r="H10" s="13">
        <v>5</v>
      </c>
      <c r="I10" s="14" t="s">
        <v>45</v>
      </c>
      <c r="J10" s="13" t="s">
        <v>46</v>
      </c>
      <c r="K10" s="13" t="s">
        <v>47</v>
      </c>
      <c r="L10" s="21">
        <v>265.73</v>
      </c>
      <c r="M10" s="13" t="s">
        <v>48</v>
      </c>
      <c r="N10" s="22"/>
      <c r="O10" s="20" t="s">
        <v>49</v>
      </c>
      <c r="P10" s="20">
        <v>15.058</v>
      </c>
      <c r="Q10" s="20"/>
      <c r="R10" s="20"/>
      <c r="S10" s="20"/>
      <c r="T10" s="20"/>
      <c r="U10" s="20"/>
      <c r="V10" s="22" t="s">
        <v>44</v>
      </c>
      <c r="W10" s="22"/>
      <c r="X10" s="22"/>
      <c r="Y10" s="22"/>
      <c r="Z10" s="22"/>
      <c r="AA10" s="22"/>
      <c r="AB10" s="22"/>
      <c r="AC10" s="22" t="s">
        <v>50</v>
      </c>
      <c r="AD10" s="22">
        <f t="shared" si="3"/>
        <v>225.87</v>
      </c>
      <c r="AE10" s="22">
        <f t="shared" si="4"/>
        <v>225.8705</v>
      </c>
      <c r="AF10" s="32">
        <f t="shared" si="5"/>
        <v>225.87</v>
      </c>
      <c r="AG10" s="35">
        <f t="shared" si="6"/>
        <v>0</v>
      </c>
      <c r="AH10" s="22"/>
      <c r="AI10" s="35" t="s">
        <v>51</v>
      </c>
      <c r="AJ10" s="35">
        <f t="shared" ref="AJ10:AJ12" si="15">F10*7</f>
        <v>105.406</v>
      </c>
      <c r="AK10" s="35">
        <f t="shared" ref="AK10:AK13" si="16">L10*0.85</f>
        <v>225.8705</v>
      </c>
      <c r="AL10" s="32">
        <f t="shared" si="7"/>
        <v>225.87</v>
      </c>
      <c r="AM10" s="22">
        <f t="shared" ref="AM10:AM13" si="17">MIN(AJ10,AK10)</f>
        <v>105.406</v>
      </c>
      <c r="AN10" s="22">
        <f t="shared" si="8"/>
        <v>39.86</v>
      </c>
      <c r="AO10" s="36">
        <f t="shared" si="9"/>
        <v>105.406</v>
      </c>
      <c r="AP10" s="36">
        <f t="shared" si="10"/>
        <v>120.464</v>
      </c>
      <c r="AQ10" s="32">
        <f t="shared" si="11"/>
        <v>120.464</v>
      </c>
      <c r="AR10" s="22"/>
    </row>
    <row r="11" s="1" customFormat="1" ht="42.75" customHeight="1" spans="1:44">
      <c r="A11" s="13" t="s">
        <v>9</v>
      </c>
      <c r="B11" s="13" t="s">
        <v>52</v>
      </c>
      <c r="C11" s="13" t="s">
        <v>58</v>
      </c>
      <c r="D11" s="13">
        <v>101.304</v>
      </c>
      <c r="E11" s="13">
        <v>116.476</v>
      </c>
      <c r="F11" s="13">
        <v>8.358</v>
      </c>
      <c r="G11" s="13" t="s">
        <v>44</v>
      </c>
      <c r="H11" s="13">
        <v>6</v>
      </c>
      <c r="I11" s="14" t="s">
        <v>45</v>
      </c>
      <c r="J11" s="13" t="s">
        <v>46</v>
      </c>
      <c r="K11" s="13" t="s">
        <v>47</v>
      </c>
      <c r="L11" s="21">
        <v>147.5</v>
      </c>
      <c r="M11" s="13" t="s">
        <v>48</v>
      </c>
      <c r="N11" s="22"/>
      <c r="O11" s="20" t="s">
        <v>49</v>
      </c>
      <c r="P11" s="20">
        <v>8.358</v>
      </c>
      <c r="Q11" s="20"/>
      <c r="R11" s="20"/>
      <c r="S11" s="20"/>
      <c r="T11" s="20"/>
      <c r="U11" s="20"/>
      <c r="V11" s="22" t="s">
        <v>44</v>
      </c>
      <c r="W11" s="22"/>
      <c r="X11" s="22"/>
      <c r="Y11" s="22"/>
      <c r="Z11" s="22"/>
      <c r="AA11" s="22"/>
      <c r="AB11" s="22"/>
      <c r="AC11" s="22" t="s">
        <v>50</v>
      </c>
      <c r="AD11" s="22">
        <f t="shared" si="3"/>
        <v>125.37</v>
      </c>
      <c r="AE11" s="22">
        <f t="shared" si="4"/>
        <v>125.375</v>
      </c>
      <c r="AF11" s="32">
        <f t="shared" si="5"/>
        <v>125.37</v>
      </c>
      <c r="AG11" s="35">
        <f t="shared" si="6"/>
        <v>0</v>
      </c>
      <c r="AH11" s="22"/>
      <c r="AI11" s="35" t="s">
        <v>51</v>
      </c>
      <c r="AJ11" s="35">
        <f t="shared" si="15"/>
        <v>58.506</v>
      </c>
      <c r="AK11" s="35">
        <f t="shared" si="16"/>
        <v>125.375</v>
      </c>
      <c r="AL11" s="32">
        <f t="shared" si="7"/>
        <v>125.37</v>
      </c>
      <c r="AM11" s="22">
        <f t="shared" si="17"/>
        <v>58.506</v>
      </c>
      <c r="AN11" s="22">
        <f t="shared" si="8"/>
        <v>22.13</v>
      </c>
      <c r="AO11" s="36">
        <f t="shared" si="9"/>
        <v>58.506</v>
      </c>
      <c r="AP11" s="36">
        <f t="shared" si="10"/>
        <v>66.864</v>
      </c>
      <c r="AQ11" s="32">
        <f t="shared" si="11"/>
        <v>66.864</v>
      </c>
      <c r="AR11" s="22"/>
    </row>
    <row r="12" s="1" customFormat="1" ht="42.75" customHeight="1" spans="1:44">
      <c r="A12" s="13" t="s">
        <v>9</v>
      </c>
      <c r="B12" s="13" t="s">
        <v>59</v>
      </c>
      <c r="C12" s="13" t="s">
        <v>53</v>
      </c>
      <c r="D12" s="13">
        <v>307.524</v>
      </c>
      <c r="E12" s="13">
        <v>374.39</v>
      </c>
      <c r="F12" s="13">
        <v>5.968</v>
      </c>
      <c r="G12" s="14" t="s">
        <v>44</v>
      </c>
      <c r="H12" s="14">
        <v>7</v>
      </c>
      <c r="I12" s="14" t="s">
        <v>45</v>
      </c>
      <c r="J12" s="14" t="s">
        <v>46</v>
      </c>
      <c r="K12" s="13" t="s">
        <v>47</v>
      </c>
      <c r="L12" s="21">
        <v>105.317647058824</v>
      </c>
      <c r="M12" s="14" t="s">
        <v>48</v>
      </c>
      <c r="N12" s="22"/>
      <c r="O12" s="20" t="s">
        <v>49</v>
      </c>
      <c r="P12" s="20">
        <v>5.968</v>
      </c>
      <c r="Q12" s="20"/>
      <c r="R12" s="20"/>
      <c r="S12" s="20"/>
      <c r="T12" s="20"/>
      <c r="U12" s="20"/>
      <c r="V12" s="22" t="s">
        <v>44</v>
      </c>
      <c r="W12" s="22"/>
      <c r="X12" s="22"/>
      <c r="Y12" s="22"/>
      <c r="Z12" s="22"/>
      <c r="AA12" s="22"/>
      <c r="AB12" s="22"/>
      <c r="AC12" s="22" t="s">
        <v>50</v>
      </c>
      <c r="AD12" s="22">
        <f t="shared" si="3"/>
        <v>89.52</v>
      </c>
      <c r="AE12" s="22">
        <f t="shared" si="4"/>
        <v>89.5200000000004</v>
      </c>
      <c r="AF12" s="32">
        <f t="shared" si="5"/>
        <v>89.52</v>
      </c>
      <c r="AG12" s="35">
        <f t="shared" si="6"/>
        <v>0</v>
      </c>
      <c r="AH12" s="22"/>
      <c r="AI12" s="35" t="s">
        <v>51</v>
      </c>
      <c r="AJ12" s="35">
        <f t="shared" si="15"/>
        <v>41.776</v>
      </c>
      <c r="AK12" s="35">
        <f t="shared" si="16"/>
        <v>89.5200000000004</v>
      </c>
      <c r="AL12" s="32">
        <f t="shared" si="7"/>
        <v>89.52</v>
      </c>
      <c r="AM12" s="22">
        <f t="shared" si="17"/>
        <v>41.776</v>
      </c>
      <c r="AN12" s="22">
        <f t="shared" si="8"/>
        <v>15.797647058824</v>
      </c>
      <c r="AO12" s="36">
        <f t="shared" si="9"/>
        <v>41.776</v>
      </c>
      <c r="AP12" s="36">
        <f t="shared" si="10"/>
        <v>47.744</v>
      </c>
      <c r="AQ12" s="32">
        <f t="shared" si="11"/>
        <v>47.744</v>
      </c>
      <c r="AR12" s="22"/>
    </row>
    <row r="13" s="1" customFormat="1" ht="42.75" customHeight="1" spans="1:44">
      <c r="A13" s="13" t="s">
        <v>9</v>
      </c>
      <c r="B13" s="13" t="s">
        <v>59</v>
      </c>
      <c r="C13" s="13" t="s">
        <v>60</v>
      </c>
      <c r="D13" s="13">
        <v>1379.148</v>
      </c>
      <c r="E13" s="13">
        <v>1391.262</v>
      </c>
      <c r="F13" s="13">
        <v>0.704</v>
      </c>
      <c r="G13" s="14" t="s">
        <v>44</v>
      </c>
      <c r="H13" s="14">
        <v>8</v>
      </c>
      <c r="I13" s="14" t="s">
        <v>45</v>
      </c>
      <c r="J13" s="14" t="s">
        <v>46</v>
      </c>
      <c r="K13" s="13" t="s">
        <v>47</v>
      </c>
      <c r="L13" s="21">
        <v>12.4235294117647</v>
      </c>
      <c r="M13" s="14" t="s">
        <v>48</v>
      </c>
      <c r="N13" s="22"/>
      <c r="O13" s="20" t="s">
        <v>49</v>
      </c>
      <c r="P13" s="24">
        <v>0.704</v>
      </c>
      <c r="Q13" s="20"/>
      <c r="R13" s="20"/>
      <c r="S13" s="20"/>
      <c r="T13" s="20"/>
      <c r="U13" s="20"/>
      <c r="V13" s="22" t="s">
        <v>44</v>
      </c>
      <c r="W13" s="22"/>
      <c r="X13" s="22"/>
      <c r="Y13" s="22"/>
      <c r="Z13" s="22"/>
      <c r="AA13" s="22"/>
      <c r="AB13" s="22"/>
      <c r="AC13" s="22" t="s">
        <v>50</v>
      </c>
      <c r="AD13" s="22">
        <f t="shared" si="3"/>
        <v>10.56</v>
      </c>
      <c r="AE13" s="22">
        <f t="shared" si="4"/>
        <v>10.56</v>
      </c>
      <c r="AF13" s="32">
        <f t="shared" si="5"/>
        <v>10.56</v>
      </c>
      <c r="AG13" s="35">
        <f t="shared" si="6"/>
        <v>0</v>
      </c>
      <c r="AH13" s="22"/>
      <c r="AI13" s="35" t="s">
        <v>51</v>
      </c>
      <c r="AJ13" s="35">
        <f>F13*12</f>
        <v>8.448</v>
      </c>
      <c r="AK13" s="35">
        <f t="shared" si="16"/>
        <v>10.56</v>
      </c>
      <c r="AL13" s="32">
        <f t="shared" si="7"/>
        <v>10.56</v>
      </c>
      <c r="AM13" s="22">
        <f t="shared" si="17"/>
        <v>8.448</v>
      </c>
      <c r="AN13" s="22">
        <f t="shared" si="8"/>
        <v>1.8635294117647</v>
      </c>
      <c r="AO13" s="36">
        <f t="shared" si="9"/>
        <v>8.448</v>
      </c>
      <c r="AP13" s="36">
        <f t="shared" si="10"/>
        <v>2.112</v>
      </c>
      <c r="AQ13" s="32">
        <f t="shared" si="11"/>
        <v>2.112</v>
      </c>
      <c r="AR13" s="22"/>
    </row>
    <row r="14" s="1" customFormat="1" ht="42.75" customHeight="1" spans="1:44">
      <c r="A14" s="13" t="s">
        <v>9</v>
      </c>
      <c r="B14" s="13" t="s">
        <v>59</v>
      </c>
      <c r="C14" s="13" t="s">
        <v>61</v>
      </c>
      <c r="D14" s="13">
        <v>24.583</v>
      </c>
      <c r="E14" s="13">
        <v>24.923</v>
      </c>
      <c r="F14" s="13">
        <v>0.18</v>
      </c>
      <c r="G14" s="14" t="s">
        <v>44</v>
      </c>
      <c r="H14" s="14">
        <v>9</v>
      </c>
      <c r="I14" s="14" t="s">
        <v>45</v>
      </c>
      <c r="J14" s="14" t="s">
        <v>46</v>
      </c>
      <c r="K14" s="13" t="s">
        <v>47</v>
      </c>
      <c r="L14" s="21">
        <v>3.17647058823529</v>
      </c>
      <c r="M14" s="14" t="s">
        <v>48</v>
      </c>
      <c r="N14" s="22"/>
      <c r="O14" s="20" t="s">
        <v>49</v>
      </c>
      <c r="P14" s="24">
        <v>0.18</v>
      </c>
      <c r="Q14" s="20"/>
      <c r="R14" s="20"/>
      <c r="S14" s="20"/>
      <c r="T14" s="20"/>
      <c r="U14" s="20"/>
      <c r="V14" s="22" t="s">
        <v>44</v>
      </c>
      <c r="W14" s="22"/>
      <c r="X14" s="22"/>
      <c r="Y14" s="22"/>
      <c r="Z14" s="22"/>
      <c r="AA14" s="22"/>
      <c r="AB14" s="22"/>
      <c r="AC14" s="22" t="s">
        <v>50</v>
      </c>
      <c r="AD14" s="22">
        <f t="shared" si="3"/>
        <v>2.7</v>
      </c>
      <c r="AE14" s="22">
        <f t="shared" si="4"/>
        <v>2.7</v>
      </c>
      <c r="AF14" s="32">
        <f t="shared" si="5"/>
        <v>2.7</v>
      </c>
      <c r="AG14" s="35">
        <f t="shared" si="6"/>
        <v>-3.5527136788005e-15</v>
      </c>
      <c r="AH14" s="22"/>
      <c r="AI14" s="35" t="s">
        <v>51</v>
      </c>
      <c r="AJ14" s="35">
        <f t="shared" ref="AJ14:AJ16" si="18">F14*7</f>
        <v>1.26</v>
      </c>
      <c r="AK14" s="35">
        <f t="shared" ref="AK14:AK17" si="19">L14*0.85</f>
        <v>2.7</v>
      </c>
      <c r="AL14" s="32">
        <f t="shared" si="7"/>
        <v>2.7</v>
      </c>
      <c r="AM14" s="22">
        <f t="shared" ref="AM14:AM17" si="20">MIN(AJ14,AK14)</f>
        <v>1.26</v>
      </c>
      <c r="AN14" s="22">
        <f t="shared" si="8"/>
        <v>0.476470588235294</v>
      </c>
      <c r="AO14" s="36">
        <f t="shared" si="9"/>
        <v>1.26</v>
      </c>
      <c r="AP14" s="36">
        <f t="shared" si="10"/>
        <v>1.44</v>
      </c>
      <c r="AQ14" s="32">
        <f t="shared" si="11"/>
        <v>1.44</v>
      </c>
      <c r="AR14" s="22"/>
    </row>
    <row r="15" s="1" customFormat="1" ht="42.75" customHeight="1" spans="1:44">
      <c r="A15" s="13" t="s">
        <v>9</v>
      </c>
      <c r="B15" s="13" t="s">
        <v>59</v>
      </c>
      <c r="C15" s="13" t="s">
        <v>62</v>
      </c>
      <c r="D15" s="13">
        <v>216.336</v>
      </c>
      <c r="E15" s="13">
        <v>216.376</v>
      </c>
      <c r="F15" s="13">
        <v>0.04</v>
      </c>
      <c r="G15" s="14" t="s">
        <v>44</v>
      </c>
      <c r="H15" s="14">
        <v>10</v>
      </c>
      <c r="I15" s="14" t="s">
        <v>45</v>
      </c>
      <c r="J15" s="14" t="s">
        <v>46</v>
      </c>
      <c r="K15" s="13" t="s">
        <v>47</v>
      </c>
      <c r="L15" s="21">
        <v>0.705882352941177</v>
      </c>
      <c r="M15" s="14" t="s">
        <v>48</v>
      </c>
      <c r="N15" s="22"/>
      <c r="O15" s="20" t="s">
        <v>49</v>
      </c>
      <c r="P15" s="24">
        <v>0.04</v>
      </c>
      <c r="Q15" s="20"/>
      <c r="R15" s="20"/>
      <c r="S15" s="20"/>
      <c r="T15" s="20"/>
      <c r="U15" s="20"/>
      <c r="V15" s="22" t="s">
        <v>44</v>
      </c>
      <c r="W15" s="22"/>
      <c r="X15" s="22"/>
      <c r="Y15" s="22"/>
      <c r="Z15" s="22"/>
      <c r="AA15" s="22"/>
      <c r="AB15" s="22"/>
      <c r="AC15" s="22" t="s">
        <v>50</v>
      </c>
      <c r="AD15" s="22">
        <f t="shared" si="3"/>
        <v>0.6</v>
      </c>
      <c r="AE15" s="22">
        <f t="shared" si="4"/>
        <v>0.6</v>
      </c>
      <c r="AF15" s="32">
        <f t="shared" si="5"/>
        <v>0.6</v>
      </c>
      <c r="AG15" s="35">
        <f t="shared" si="6"/>
        <v>0</v>
      </c>
      <c r="AH15" s="22"/>
      <c r="AI15" s="35" t="s">
        <v>51</v>
      </c>
      <c r="AJ15" s="35">
        <f t="shared" si="18"/>
        <v>0.28</v>
      </c>
      <c r="AK15" s="35">
        <f t="shared" si="19"/>
        <v>0.6</v>
      </c>
      <c r="AL15" s="32">
        <f t="shared" si="7"/>
        <v>0.6</v>
      </c>
      <c r="AM15" s="22">
        <f t="shared" si="20"/>
        <v>0.28</v>
      </c>
      <c r="AN15" s="22">
        <f t="shared" si="8"/>
        <v>0.105882352941177</v>
      </c>
      <c r="AO15" s="36">
        <f t="shared" si="9"/>
        <v>0.28</v>
      </c>
      <c r="AP15" s="36">
        <f t="shared" si="10"/>
        <v>0.32</v>
      </c>
      <c r="AQ15" s="32">
        <f t="shared" si="11"/>
        <v>0.32</v>
      </c>
      <c r="AR15" s="22"/>
    </row>
    <row r="16" s="1" customFormat="1" ht="42.75" customHeight="1" spans="1:44">
      <c r="A16" s="13" t="s">
        <v>9</v>
      </c>
      <c r="B16" s="13" t="s">
        <v>63</v>
      </c>
      <c r="C16" s="13" t="s">
        <v>64</v>
      </c>
      <c r="D16" s="13">
        <v>4.248</v>
      </c>
      <c r="E16" s="13">
        <v>76.584</v>
      </c>
      <c r="F16" s="13">
        <v>70.405</v>
      </c>
      <c r="G16" s="13" t="s">
        <v>44</v>
      </c>
      <c r="H16" s="13">
        <v>11</v>
      </c>
      <c r="I16" s="13" t="s">
        <v>65</v>
      </c>
      <c r="J16" s="25" t="s">
        <v>66</v>
      </c>
      <c r="K16" s="26" t="s">
        <v>67</v>
      </c>
      <c r="L16" s="21">
        <v>1246.32</v>
      </c>
      <c r="M16" s="25" t="s">
        <v>68</v>
      </c>
      <c r="N16" s="22"/>
      <c r="O16" s="20" t="s">
        <v>49</v>
      </c>
      <c r="P16" s="20">
        <v>70.405</v>
      </c>
      <c r="Q16" s="20"/>
      <c r="R16" s="20"/>
      <c r="S16" s="20"/>
      <c r="T16" s="20"/>
      <c r="U16" s="20"/>
      <c r="V16" s="22" t="s">
        <v>69</v>
      </c>
      <c r="W16" s="22"/>
      <c r="X16" s="22"/>
      <c r="Y16" s="22"/>
      <c r="Z16" s="22"/>
      <c r="AA16" s="22"/>
      <c r="AB16" s="22"/>
      <c r="AC16" s="22" t="s">
        <v>50</v>
      </c>
      <c r="AD16" s="22">
        <f t="shared" si="3"/>
        <v>1056.075</v>
      </c>
      <c r="AE16" s="22">
        <f t="shared" si="4"/>
        <v>1059.372</v>
      </c>
      <c r="AF16" s="32">
        <f t="shared" si="5"/>
        <v>1056.075</v>
      </c>
      <c r="AG16" s="35">
        <f t="shared" si="6"/>
        <v>0</v>
      </c>
      <c r="AH16" s="22"/>
      <c r="AI16" s="35" t="s">
        <v>51</v>
      </c>
      <c r="AJ16" s="35">
        <f t="shared" si="18"/>
        <v>492.835</v>
      </c>
      <c r="AK16" s="35">
        <f t="shared" si="19"/>
        <v>1059.372</v>
      </c>
      <c r="AL16" s="32">
        <f>AM16+AQ16</f>
        <v>1056.075</v>
      </c>
      <c r="AM16" s="22">
        <f t="shared" si="20"/>
        <v>492.835</v>
      </c>
      <c r="AN16" s="22">
        <f t="shared" si="8"/>
        <v>190.245</v>
      </c>
      <c r="AO16" s="36">
        <f t="shared" si="9"/>
        <v>492.835</v>
      </c>
      <c r="AP16" s="36">
        <f t="shared" si="10"/>
        <v>563.24</v>
      </c>
      <c r="AQ16" s="32">
        <f>AF16-AM16</f>
        <v>563.24</v>
      </c>
      <c r="AR16" s="22"/>
    </row>
    <row r="17" s="1" customFormat="1" ht="42.75" customHeight="1" spans="1:44">
      <c r="A17" s="13" t="s">
        <v>9</v>
      </c>
      <c r="B17" s="13" t="s">
        <v>70</v>
      </c>
      <c r="C17" s="13" t="s">
        <v>71</v>
      </c>
      <c r="D17" s="13">
        <v>2687.887</v>
      </c>
      <c r="E17" s="13">
        <v>2688.498</v>
      </c>
      <c r="F17" s="13">
        <v>0.402</v>
      </c>
      <c r="G17" s="13" t="s">
        <v>44</v>
      </c>
      <c r="H17" s="13">
        <v>12</v>
      </c>
      <c r="I17" s="14" t="s">
        <v>45</v>
      </c>
      <c r="J17" s="25" t="s">
        <v>72</v>
      </c>
      <c r="K17" s="26" t="s">
        <v>73</v>
      </c>
      <c r="L17" s="21">
        <v>10.05</v>
      </c>
      <c r="M17" s="13" t="s">
        <v>48</v>
      </c>
      <c r="N17" s="22"/>
      <c r="O17" s="20" t="s">
        <v>49</v>
      </c>
      <c r="P17" s="24">
        <v>0.402</v>
      </c>
      <c r="Q17" s="20"/>
      <c r="R17" s="20"/>
      <c r="S17" s="20"/>
      <c r="T17" s="20"/>
      <c r="U17" s="20"/>
      <c r="V17" s="22"/>
      <c r="W17" s="22"/>
      <c r="X17" s="22"/>
      <c r="Y17" s="22"/>
      <c r="Z17" s="22"/>
      <c r="AA17" s="22"/>
      <c r="AB17" s="22"/>
      <c r="AC17" s="22" t="s">
        <v>50</v>
      </c>
      <c r="AD17" s="22">
        <f t="shared" si="3"/>
        <v>6.03</v>
      </c>
      <c r="AE17" s="22">
        <f t="shared" si="4"/>
        <v>8.5425</v>
      </c>
      <c r="AF17" s="32">
        <f t="shared" si="5"/>
        <v>6.03</v>
      </c>
      <c r="AG17" s="35">
        <f t="shared" si="6"/>
        <v>0</v>
      </c>
      <c r="AH17" s="22"/>
      <c r="AI17" s="35" t="s">
        <v>51</v>
      </c>
      <c r="AJ17" s="35">
        <f>F17*12</f>
        <v>4.824</v>
      </c>
      <c r="AK17" s="35">
        <f t="shared" si="19"/>
        <v>8.5425</v>
      </c>
      <c r="AL17" s="32">
        <f>AM17+AQ17</f>
        <v>6.03</v>
      </c>
      <c r="AM17" s="22">
        <f t="shared" si="20"/>
        <v>4.824</v>
      </c>
      <c r="AN17" s="22">
        <f t="shared" si="8"/>
        <v>4.02</v>
      </c>
      <c r="AO17" s="36">
        <f t="shared" si="9"/>
        <v>4.824</v>
      </c>
      <c r="AP17" s="36">
        <f t="shared" si="10"/>
        <v>1.206</v>
      </c>
      <c r="AQ17" s="32">
        <f>AF17-AM17</f>
        <v>1.206</v>
      </c>
      <c r="AR17" s="22"/>
    </row>
    <row r="18" s="1" customFormat="1" ht="42.75" customHeight="1" spans="1:44">
      <c r="A18" s="13" t="s">
        <v>9</v>
      </c>
      <c r="B18" s="13" t="s">
        <v>63</v>
      </c>
      <c r="C18" s="13" t="s">
        <v>74</v>
      </c>
      <c r="D18" s="13">
        <v>217.655</v>
      </c>
      <c r="E18" s="13">
        <v>220.655</v>
      </c>
      <c r="F18" s="13">
        <v>3</v>
      </c>
      <c r="G18" s="13" t="s">
        <v>44</v>
      </c>
      <c r="H18" s="13">
        <v>13</v>
      </c>
      <c r="I18" s="13" t="s">
        <v>65</v>
      </c>
      <c r="J18" s="25" t="s">
        <v>66</v>
      </c>
      <c r="K18" s="26" t="s">
        <v>75</v>
      </c>
      <c r="L18" s="21">
        <v>52.94</v>
      </c>
      <c r="M18" s="25" t="s">
        <v>68</v>
      </c>
      <c r="N18" s="22"/>
      <c r="O18" s="20" t="s">
        <v>49</v>
      </c>
      <c r="P18" s="20">
        <v>3</v>
      </c>
      <c r="Q18" s="20"/>
      <c r="R18" s="20"/>
      <c r="S18" s="20"/>
      <c r="T18" s="20"/>
      <c r="U18" s="20"/>
      <c r="V18" s="22" t="s">
        <v>76</v>
      </c>
      <c r="W18" s="22" t="s">
        <v>77</v>
      </c>
      <c r="X18" s="22" t="s">
        <v>77</v>
      </c>
      <c r="Y18" s="22">
        <v>2.71</v>
      </c>
      <c r="Z18" s="22">
        <v>46</v>
      </c>
      <c r="AA18" s="22"/>
      <c r="AB18" s="22"/>
      <c r="AC18" s="22" t="s">
        <v>50</v>
      </c>
      <c r="AD18" s="22">
        <f t="shared" si="3"/>
        <v>45</v>
      </c>
      <c r="AE18" s="22">
        <f t="shared" si="4"/>
        <v>44.999</v>
      </c>
      <c r="AF18" s="32">
        <f t="shared" si="5"/>
        <v>44.999</v>
      </c>
      <c r="AG18" s="35">
        <f t="shared" si="6"/>
        <v>-0.00100000000000477</v>
      </c>
      <c r="AH18" s="22"/>
      <c r="AI18" s="35" t="s">
        <v>51</v>
      </c>
      <c r="AJ18" s="35">
        <f t="shared" ref="AJ18:AJ19" si="21">F18*7</f>
        <v>21</v>
      </c>
      <c r="AK18" s="35">
        <f t="shared" ref="AK18:AK19" si="22">L18*0.85</f>
        <v>44.999</v>
      </c>
      <c r="AL18" s="32">
        <f>AM18+AQ18</f>
        <v>44.999</v>
      </c>
      <c r="AM18" s="22">
        <f t="shared" ref="AM18:AM19" si="23">MIN(AJ18,AK18)</f>
        <v>21</v>
      </c>
      <c r="AN18" s="22">
        <f t="shared" si="8"/>
        <v>7.941</v>
      </c>
      <c r="AO18" s="36">
        <f t="shared" si="9"/>
        <v>21</v>
      </c>
      <c r="AP18" s="36">
        <f t="shared" si="10"/>
        <v>23.999</v>
      </c>
      <c r="AQ18" s="32">
        <f>AF18-AM18</f>
        <v>23.999</v>
      </c>
      <c r="AR18" s="22"/>
    </row>
    <row r="19" s="1" customFormat="1" ht="42.75" customHeight="1" spans="1:44">
      <c r="A19" s="13" t="s">
        <v>9</v>
      </c>
      <c r="B19" s="13" t="s">
        <v>52</v>
      </c>
      <c r="C19" s="13" t="s">
        <v>78</v>
      </c>
      <c r="D19" s="13">
        <v>8.962</v>
      </c>
      <c r="E19" s="13">
        <v>41.706</v>
      </c>
      <c r="F19" s="13">
        <v>2.7</v>
      </c>
      <c r="G19" s="14" t="s">
        <v>44</v>
      </c>
      <c r="H19" s="14">
        <v>14</v>
      </c>
      <c r="I19" s="25" t="s">
        <v>79</v>
      </c>
      <c r="J19" s="25" t="s">
        <v>80</v>
      </c>
      <c r="K19" s="25" t="s">
        <v>81</v>
      </c>
      <c r="L19" s="27">
        <v>399.2</v>
      </c>
      <c r="M19" s="25" t="s">
        <v>68</v>
      </c>
      <c r="N19" s="22"/>
      <c r="O19" s="20" t="s">
        <v>49</v>
      </c>
      <c r="P19" s="20">
        <v>2.7</v>
      </c>
      <c r="Q19" s="20"/>
      <c r="R19" s="20"/>
      <c r="S19" s="20"/>
      <c r="T19" s="20"/>
      <c r="U19" s="20"/>
      <c r="V19" s="22" t="s">
        <v>44</v>
      </c>
      <c r="W19" s="22"/>
      <c r="X19" s="22"/>
      <c r="Y19" s="22"/>
      <c r="Z19" s="22"/>
      <c r="AA19" s="22"/>
      <c r="AB19" s="22"/>
      <c r="AC19" s="22" t="s">
        <v>50</v>
      </c>
      <c r="AD19" s="22">
        <f t="shared" si="3"/>
        <v>40.5</v>
      </c>
      <c r="AE19" s="22">
        <f t="shared" si="4"/>
        <v>339.32</v>
      </c>
      <c r="AF19" s="32">
        <f t="shared" si="5"/>
        <v>40.5</v>
      </c>
      <c r="AG19" s="35">
        <f t="shared" si="6"/>
        <v>0</v>
      </c>
      <c r="AH19" s="22"/>
      <c r="AI19" s="35" t="s">
        <v>51</v>
      </c>
      <c r="AJ19" s="35">
        <f t="shared" si="21"/>
        <v>18.9</v>
      </c>
      <c r="AK19" s="35">
        <f t="shared" si="22"/>
        <v>339.32</v>
      </c>
      <c r="AL19" s="32">
        <f>AM19+AQ19</f>
        <v>40.5</v>
      </c>
      <c r="AM19" s="22">
        <f t="shared" si="23"/>
        <v>18.9</v>
      </c>
      <c r="AN19" s="22">
        <f t="shared" si="8"/>
        <v>358.7</v>
      </c>
      <c r="AO19" s="36">
        <f t="shared" si="9"/>
        <v>18.9</v>
      </c>
      <c r="AP19" s="36">
        <f t="shared" si="10"/>
        <v>21.6</v>
      </c>
      <c r="AQ19" s="32">
        <f>AF19-AM19</f>
        <v>21.6</v>
      </c>
      <c r="AR19" s="22"/>
    </row>
  </sheetData>
  <autoFilter ref="A4:AR19">
    <extLst/>
  </autoFilter>
  <mergeCells count="14">
    <mergeCell ref="A1:C1"/>
    <mergeCell ref="A2:AR2"/>
    <mergeCell ref="K3:M3"/>
    <mergeCell ref="A3:A4"/>
    <mergeCell ref="B3:B4"/>
    <mergeCell ref="C3:C4"/>
    <mergeCell ref="D3:D4"/>
    <mergeCell ref="E3:E4"/>
    <mergeCell ref="F3:F4"/>
    <mergeCell ref="AF3:AF4"/>
    <mergeCell ref="AL3:AL4"/>
    <mergeCell ref="AM3:AM4"/>
    <mergeCell ref="AQ3:AQ4"/>
    <mergeCell ref="AR3:AR4"/>
  </mergeCells>
  <printOptions horizontalCentered="1"/>
  <pageMargins left="0.31496062992126" right="0.15748031496063" top="0.433070866141732" bottom="0.551181102362205" header="0.31496062992126" footer="0.31496062992126"/>
  <pageSetup paperSize="9" scale="92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国省道明细表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2020-03-09T06:45:00Z</cp:lastPrinted>
  <dcterms:modified xsi:type="dcterms:W3CDTF">2020-07-28T00:44:25Z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